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sluha\Documents\Orel Ivančice\Mistr.JMKKS-2025-juniori\"/>
    </mc:Choice>
  </mc:AlternateContent>
  <xr:revisionPtr revIDLastSave="0" documentId="13_ncr:1_{36D6C7F5-0941-4371-914E-56FCEB4D793B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Celkové výsledky" sheetId="5" r:id="rId1"/>
    <sheet name="Náhozy_120_HS" sheetId="1" r:id="rId2"/>
    <sheet name="Prezence" sheetId="2" r:id="rId3"/>
    <sheet name="Nástup" sheetId="3" r:id="rId4"/>
  </sheets>
  <calcPr calcId="191029"/>
</workbook>
</file>

<file path=xl/calcChain.xml><?xml version="1.0" encoding="utf-8"?>
<calcChain xmlns="http://schemas.openxmlformats.org/spreadsheetml/2006/main">
  <c r="H8" i="5" l="1"/>
  <c r="L8" i="5"/>
  <c r="M8" i="5"/>
  <c r="N8" i="5"/>
  <c r="O8" i="5"/>
  <c r="H7" i="5"/>
  <c r="L7" i="5"/>
  <c r="M7" i="5"/>
  <c r="N7" i="5"/>
  <c r="O7" i="5"/>
  <c r="H6" i="5"/>
  <c r="L6" i="5"/>
  <c r="M6" i="5"/>
  <c r="N6" i="5"/>
  <c r="O6" i="5"/>
  <c r="H9" i="5"/>
  <c r="L9" i="5"/>
  <c r="M9" i="5"/>
  <c r="N9" i="5"/>
  <c r="O9" i="5"/>
  <c r="H10" i="5"/>
  <c r="L10" i="5"/>
  <c r="M10" i="5"/>
  <c r="N10" i="5"/>
  <c r="O10" i="5"/>
  <c r="H11" i="5"/>
  <c r="L11" i="5"/>
  <c r="M11" i="5"/>
  <c r="N11" i="5"/>
  <c r="P11" i="5" s="1"/>
  <c r="O11" i="5"/>
  <c r="H12" i="5"/>
  <c r="L12" i="5"/>
  <c r="M12" i="5"/>
  <c r="N12" i="5"/>
  <c r="O12" i="5"/>
  <c r="H13" i="5"/>
  <c r="L13" i="5"/>
  <c r="M13" i="5"/>
  <c r="N13" i="5"/>
  <c r="O13" i="5"/>
  <c r="P13" i="5"/>
  <c r="H15" i="5"/>
  <c r="H16" i="5"/>
  <c r="H17" i="5"/>
  <c r="H14" i="5"/>
  <c r="P7" i="5" l="1"/>
  <c r="P9" i="5"/>
  <c r="P8" i="5"/>
  <c r="P10" i="5"/>
  <c r="P12" i="5"/>
  <c r="P6" i="5"/>
  <c r="W26" i="1"/>
  <c r="V26" i="1"/>
  <c r="U26" i="1"/>
  <c r="T26" i="1"/>
  <c r="P26" i="1"/>
  <c r="L26" i="1"/>
  <c r="H26" i="1"/>
  <c r="W27" i="1"/>
  <c r="V27" i="1"/>
  <c r="U27" i="1"/>
  <c r="T27" i="1"/>
  <c r="P27" i="1"/>
  <c r="L27" i="1"/>
  <c r="H27" i="1"/>
  <c r="W28" i="1"/>
  <c r="V28" i="1"/>
  <c r="U28" i="1"/>
  <c r="T28" i="1"/>
  <c r="P28" i="1"/>
  <c r="L28" i="1"/>
  <c r="H28" i="1"/>
  <c r="W29" i="1"/>
  <c r="V29" i="1"/>
  <c r="U29" i="1"/>
  <c r="T29" i="1"/>
  <c r="P29" i="1"/>
  <c r="L29" i="1"/>
  <c r="H29" i="1"/>
  <c r="W30" i="1"/>
  <c r="V30" i="1"/>
  <c r="U30" i="1"/>
  <c r="T30" i="1"/>
  <c r="P30" i="1"/>
  <c r="L30" i="1"/>
  <c r="H30" i="1"/>
  <c r="W31" i="1"/>
  <c r="V31" i="1"/>
  <c r="U31" i="1"/>
  <c r="T31" i="1"/>
  <c r="P31" i="1"/>
  <c r="L31" i="1"/>
  <c r="H31" i="1"/>
  <c r="W32" i="1"/>
  <c r="V32" i="1"/>
  <c r="U32" i="1"/>
  <c r="T32" i="1"/>
  <c r="P32" i="1"/>
  <c r="L32" i="1"/>
  <c r="H32" i="1"/>
  <c r="W33" i="1"/>
  <c r="V33" i="1"/>
  <c r="U33" i="1"/>
  <c r="T33" i="1"/>
  <c r="P33" i="1"/>
  <c r="L33" i="1"/>
  <c r="H33" i="1"/>
  <c r="D14" i="3"/>
  <c r="D13" i="3"/>
  <c r="C14" i="3"/>
  <c r="C13" i="3"/>
  <c r="E12" i="3"/>
  <c r="E11" i="3"/>
  <c r="D12" i="3"/>
  <c r="D11" i="3"/>
  <c r="C12" i="3"/>
  <c r="C11" i="3"/>
  <c r="F10" i="3"/>
  <c r="F9" i="3"/>
  <c r="E10" i="3"/>
  <c r="E9" i="3"/>
  <c r="D10" i="3"/>
  <c r="D9" i="3"/>
  <c r="C10" i="3"/>
  <c r="C9" i="3"/>
  <c r="F8" i="3"/>
  <c r="F7" i="3"/>
  <c r="E8" i="3"/>
  <c r="E7" i="3"/>
  <c r="D8" i="3"/>
  <c r="D7" i="3"/>
  <c r="C8" i="3"/>
  <c r="C7" i="3"/>
  <c r="X26" i="1" l="1"/>
  <c r="X27" i="1"/>
  <c r="X29" i="1"/>
  <c r="X28" i="1"/>
  <c r="X32" i="1"/>
  <c r="X30" i="1"/>
  <c r="X31" i="1"/>
  <c r="X33" i="1"/>
  <c r="W16" i="1"/>
  <c r="V16" i="1"/>
  <c r="U16" i="1"/>
  <c r="T16" i="1"/>
  <c r="P16" i="1"/>
  <c r="L16" i="1"/>
  <c r="H16" i="1"/>
  <c r="W14" i="1"/>
  <c r="V14" i="1"/>
  <c r="U14" i="1"/>
  <c r="T14" i="1"/>
  <c r="P14" i="1"/>
  <c r="L14" i="1"/>
  <c r="H14" i="1"/>
  <c r="W7" i="1"/>
  <c r="V7" i="1"/>
  <c r="U7" i="1"/>
  <c r="T7" i="1"/>
  <c r="P7" i="1"/>
  <c r="L7" i="1"/>
  <c r="H7" i="1"/>
  <c r="W12" i="1"/>
  <c r="V12" i="1"/>
  <c r="U12" i="1"/>
  <c r="T12" i="1"/>
  <c r="P12" i="1"/>
  <c r="L12" i="1"/>
  <c r="H12" i="1"/>
  <c r="W15" i="1"/>
  <c r="V15" i="1"/>
  <c r="U15" i="1"/>
  <c r="T15" i="1"/>
  <c r="P15" i="1"/>
  <c r="L15" i="1"/>
  <c r="H15" i="1"/>
  <c r="X15" i="1" l="1"/>
  <c r="X12" i="1"/>
  <c r="X16" i="1"/>
  <c r="X14" i="1"/>
  <c r="X7" i="1"/>
  <c r="W13" i="1" l="1"/>
  <c r="V13" i="1"/>
  <c r="U13" i="1"/>
  <c r="U6" i="1"/>
  <c r="W6" i="1"/>
  <c r="V6" i="1"/>
  <c r="W9" i="1"/>
  <c r="V9" i="1"/>
  <c r="U9" i="1"/>
  <c r="W18" i="1"/>
  <c r="V18" i="1"/>
  <c r="U18" i="1"/>
  <c r="W10" i="1"/>
  <c r="V10" i="1"/>
  <c r="U10" i="1"/>
  <c r="W17" i="1"/>
  <c r="V17" i="1"/>
  <c r="U17" i="1"/>
  <c r="W8" i="1"/>
  <c r="V8" i="1"/>
  <c r="U8" i="1"/>
  <c r="W11" i="1"/>
  <c r="V11" i="1"/>
  <c r="U11" i="1"/>
  <c r="H13" i="1"/>
  <c r="H6" i="1"/>
  <c r="H9" i="1"/>
  <c r="H18" i="1"/>
  <c r="H10" i="1"/>
  <c r="H11" i="1"/>
  <c r="H17" i="1"/>
  <c r="H8" i="1"/>
  <c r="L13" i="1"/>
  <c r="L6" i="1"/>
  <c r="L9" i="1"/>
  <c r="L18" i="1"/>
  <c r="L10" i="1"/>
  <c r="L11" i="1"/>
  <c r="L17" i="1"/>
  <c r="L8" i="1"/>
  <c r="P13" i="1"/>
  <c r="P6" i="1"/>
  <c r="P9" i="1"/>
  <c r="P18" i="1"/>
  <c r="P10" i="1"/>
  <c r="P11" i="1"/>
  <c r="P17" i="1"/>
  <c r="P8" i="1"/>
  <c r="T13" i="1"/>
  <c r="T6" i="1"/>
  <c r="T9" i="1"/>
  <c r="T18" i="1"/>
  <c r="T10" i="1"/>
  <c r="T11" i="1"/>
  <c r="T17" i="1"/>
  <c r="T8" i="1"/>
  <c r="X17" i="1" l="1"/>
  <c r="X13" i="1"/>
  <c r="X6" i="1"/>
  <c r="X11" i="1"/>
  <c r="X8" i="1"/>
  <c r="X10" i="1"/>
  <c r="X18" i="1"/>
  <c r="X9" i="1"/>
</calcChain>
</file>

<file path=xl/sharedStrings.xml><?xml version="1.0" encoding="utf-8"?>
<sst xmlns="http://schemas.openxmlformats.org/spreadsheetml/2006/main" count="182" uniqueCount="42">
  <si>
    <t>Poř.</t>
  </si>
  <si>
    <t>plné</t>
  </si>
  <si>
    <t>dor</t>
  </si>
  <si>
    <t>chyby</t>
  </si>
  <si>
    <t>Jméno</t>
  </si>
  <si>
    <t>suma</t>
  </si>
  <si>
    <t xml:space="preserve">            </t>
  </si>
  <si>
    <t xml:space="preserve">     1.dráha</t>
  </si>
  <si>
    <t xml:space="preserve">     2.dráha</t>
  </si>
  <si>
    <t xml:space="preserve">    3.dráha</t>
  </si>
  <si>
    <t xml:space="preserve">     4.dráha</t>
  </si>
  <si>
    <t>Celkem za hráče</t>
  </si>
  <si>
    <t>oddíl</t>
  </si>
  <si>
    <t>KK Orel Ivančice</t>
  </si>
  <si>
    <t>reg. číslo</t>
  </si>
  <si>
    <t>KK MS Brno</t>
  </si>
  <si>
    <t>čas</t>
  </si>
  <si>
    <t>1.dráha</t>
  </si>
  <si>
    <t>2.dráha</t>
  </si>
  <si>
    <t xml:space="preserve">3.dráha </t>
  </si>
  <si>
    <t>4.dráha</t>
  </si>
  <si>
    <t>SK Baník Ratíškovice</t>
  </si>
  <si>
    <t>Vojtěch Toman</t>
  </si>
  <si>
    <t>Vojtěch Šmarda</t>
  </si>
  <si>
    <t>Adam Eliáš</t>
  </si>
  <si>
    <t>Jan Svoboda</t>
  </si>
  <si>
    <t>Dan Schüler</t>
  </si>
  <si>
    <t>Nástup</t>
  </si>
  <si>
    <t>Lukáš Lepáček</t>
  </si>
  <si>
    <t>Mirek Mikáč</t>
  </si>
  <si>
    <t>Martin Maša</t>
  </si>
  <si>
    <t>Tomáš Koplík</t>
  </si>
  <si>
    <t>Filip Schreiber</t>
  </si>
  <si>
    <t>Petr Valášek</t>
  </si>
  <si>
    <t>Dominik Schüller</t>
  </si>
  <si>
    <t>Tomáš Slížek</t>
  </si>
  <si>
    <t>KK Orel Telnice</t>
  </si>
  <si>
    <t>TJ Sokol Mistřín</t>
  </si>
  <si>
    <t>SK Podlužan Prušánky</t>
  </si>
  <si>
    <t>Mistrovství JmKKS 2025 - Junioři - 26.1.2025 - Ivančice</t>
  </si>
  <si>
    <t>Kvalifikace</t>
  </si>
  <si>
    <t>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</si>
</sst>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0" fillId="0" borderId="5" xfId="0" applyBorder="1"/>
    <xf numFmtId="0" fontId="2" fillId="0" borderId="3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3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0" fillId="2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0" fillId="0" borderId="4" xfId="0" applyBorder="1"/>
    <xf numFmtId="0" fontId="2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0" xfId="0" applyFont="1" applyBorder="1"/>
    <xf numFmtId="0" fontId="7" fillId="0" borderId="10" xfId="0" applyFont="1" applyBorder="1"/>
    <xf numFmtId="0" fontId="4" fillId="0" borderId="1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0" fillId="3" borderId="14" xfId="0" applyNumberFormat="1" applyFill="1" applyBorder="1" applyAlignment="1">
      <alignment horizontal="center" vertical="center"/>
    </xf>
    <xf numFmtId="1" fontId="0" fillId="3" borderId="2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18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7" fillId="0" borderId="11" xfId="0" applyFont="1" applyBorder="1"/>
    <xf numFmtId="20" fontId="0" fillId="0" borderId="16" xfId="0" applyNumberFormat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6" fillId="0" borderId="19" xfId="0" applyFont="1" applyBorder="1" applyAlignment="1">
      <alignment horizontal="left"/>
    </xf>
    <xf numFmtId="0" fontId="7" fillId="0" borderId="30" xfId="0" applyFont="1" applyBorder="1"/>
    <xf numFmtId="0" fontId="4" fillId="0" borderId="2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20" fontId="0" fillId="0" borderId="35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22" xfId="0" applyBorder="1"/>
    <xf numFmtId="1" fontId="2" fillId="0" borderId="23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5" xfId="0" applyFont="1" applyBorder="1"/>
    <xf numFmtId="0" fontId="0" fillId="0" borderId="11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5" borderId="11" xfId="0" applyNumberForma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5" fillId="0" borderId="19" xfId="0" applyFont="1" applyBorder="1"/>
    <xf numFmtId="1" fontId="9" fillId="3" borderId="14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3BDA-5C02-4D92-BE23-9334810718BE}">
  <dimension ref="A2:P18"/>
  <sheetViews>
    <sheetView tabSelected="1" zoomScale="150" zoomScaleNormal="150" workbookViewId="0">
      <selection activeCell="A2" sqref="A2"/>
    </sheetView>
  </sheetViews>
  <sheetFormatPr defaultRowHeight="12.75" x14ac:dyDescent="0.2"/>
  <cols>
    <col min="1" max="1" width="3.85546875" customWidth="1"/>
    <col min="2" max="2" width="14.7109375" bestFit="1" customWidth="1"/>
    <col min="3" max="3" width="18.28515625" customWidth="1"/>
    <col min="4" max="4" width="8.7109375" hidden="1" customWidth="1"/>
    <col min="5" max="11" width="5.7109375" customWidth="1"/>
    <col min="12" max="13" width="6" customWidth="1"/>
    <col min="14" max="15" width="6.140625" customWidth="1"/>
    <col min="16" max="16" width="6" customWidth="1"/>
  </cols>
  <sheetData>
    <row r="2" spans="1:16" ht="20.25" x14ac:dyDescent="0.3">
      <c r="C2" s="1" t="s">
        <v>39</v>
      </c>
      <c r="D2" s="1"/>
      <c r="E2" s="1"/>
      <c r="F2" s="1"/>
      <c r="G2" s="1"/>
      <c r="H2" s="1"/>
      <c r="I2" s="1"/>
    </row>
    <row r="4" spans="1:16" x14ac:dyDescent="0.2">
      <c r="A4" s="5" t="s">
        <v>0</v>
      </c>
      <c r="B4" s="20" t="s">
        <v>4</v>
      </c>
      <c r="C4" s="19" t="s">
        <v>12</v>
      </c>
      <c r="D4" s="2" t="s">
        <v>14</v>
      </c>
      <c r="E4" s="83" t="s">
        <v>40</v>
      </c>
      <c r="F4" s="2"/>
      <c r="G4" s="2"/>
      <c r="H4" s="2"/>
      <c r="I4" s="83" t="s">
        <v>41</v>
      </c>
      <c r="J4" s="2"/>
      <c r="K4" s="2"/>
      <c r="L4" s="2"/>
      <c r="M4" s="17" t="s">
        <v>11</v>
      </c>
      <c r="N4" s="6"/>
      <c r="O4" s="6"/>
      <c r="P4" s="10"/>
    </row>
    <row r="5" spans="1:16" ht="13.5" thickBot="1" x14ac:dyDescent="0.25">
      <c r="A5" s="7"/>
      <c r="B5" s="7"/>
      <c r="C5" s="28"/>
      <c r="D5" s="11"/>
      <c r="E5" s="11" t="s">
        <v>1</v>
      </c>
      <c r="F5" s="11" t="s">
        <v>2</v>
      </c>
      <c r="G5" s="11" t="s">
        <v>3</v>
      </c>
      <c r="H5" s="84" t="s">
        <v>5</v>
      </c>
      <c r="I5" s="11" t="s">
        <v>1</v>
      </c>
      <c r="J5" s="11" t="s">
        <v>2</v>
      </c>
      <c r="K5" s="11" t="s">
        <v>3</v>
      </c>
      <c r="L5" s="84" t="s">
        <v>5</v>
      </c>
      <c r="M5" s="15" t="s">
        <v>1</v>
      </c>
      <c r="N5" s="15" t="s">
        <v>2</v>
      </c>
      <c r="O5" s="14" t="s">
        <v>3</v>
      </c>
      <c r="P5" s="14" t="s">
        <v>5</v>
      </c>
    </row>
    <row r="6" spans="1:16" ht="17.25" customHeight="1" x14ac:dyDescent="0.2">
      <c r="A6" s="96">
        <v>1</v>
      </c>
      <c r="B6" s="46" t="s">
        <v>31</v>
      </c>
      <c r="C6" s="47" t="s">
        <v>21</v>
      </c>
      <c r="D6" s="44"/>
      <c r="E6" s="85">
        <v>382</v>
      </c>
      <c r="F6" s="85">
        <v>174</v>
      </c>
      <c r="G6" s="85">
        <v>9</v>
      </c>
      <c r="H6" s="88">
        <f>F6+E6</f>
        <v>556</v>
      </c>
      <c r="I6" s="85">
        <v>374</v>
      </c>
      <c r="J6" s="85">
        <v>172</v>
      </c>
      <c r="K6" s="85">
        <v>8</v>
      </c>
      <c r="L6" s="88">
        <f>J6+I6</f>
        <v>546</v>
      </c>
      <c r="M6" s="23">
        <f>SUM(E6,I6)</f>
        <v>756</v>
      </c>
      <c r="N6" s="23">
        <f>SUM(F6,J6)</f>
        <v>346</v>
      </c>
      <c r="O6" s="23">
        <f>SUM(G6,K6)</f>
        <v>17</v>
      </c>
      <c r="P6" s="101">
        <f>SUM(M6+N6)</f>
        <v>1102</v>
      </c>
    </row>
    <row r="7" spans="1:16" ht="17.25" customHeight="1" x14ac:dyDescent="0.2">
      <c r="A7" s="97">
        <v>2</v>
      </c>
      <c r="B7" s="29" t="s">
        <v>28</v>
      </c>
      <c r="C7" s="34" t="s">
        <v>15</v>
      </c>
      <c r="D7" s="31"/>
      <c r="E7" s="86">
        <v>362</v>
      </c>
      <c r="F7" s="86">
        <v>201</v>
      </c>
      <c r="G7" s="86">
        <v>2</v>
      </c>
      <c r="H7" s="89">
        <f>F7+E7</f>
        <v>563</v>
      </c>
      <c r="I7" s="86">
        <v>355</v>
      </c>
      <c r="J7" s="86">
        <v>172</v>
      </c>
      <c r="K7" s="86">
        <v>2</v>
      </c>
      <c r="L7" s="89">
        <f>J7+I7</f>
        <v>527</v>
      </c>
      <c r="M7" s="27">
        <f>SUM(E7,I7)</f>
        <v>717</v>
      </c>
      <c r="N7" s="27">
        <f>SUM(F7,J7)</f>
        <v>373</v>
      </c>
      <c r="O7" s="27">
        <f>SUM(G7,K7)</f>
        <v>4</v>
      </c>
      <c r="P7" s="102">
        <f>SUM(M7+N7)</f>
        <v>1090</v>
      </c>
    </row>
    <row r="8" spans="1:16" ht="17.25" customHeight="1" x14ac:dyDescent="0.2">
      <c r="A8" s="97">
        <v>3</v>
      </c>
      <c r="B8" s="30" t="s">
        <v>29</v>
      </c>
      <c r="C8" s="34" t="s">
        <v>36</v>
      </c>
      <c r="D8" s="31"/>
      <c r="E8" s="86">
        <v>367</v>
      </c>
      <c r="F8" s="86">
        <v>203</v>
      </c>
      <c r="G8" s="86">
        <v>3</v>
      </c>
      <c r="H8" s="89">
        <f>E8+F8</f>
        <v>570</v>
      </c>
      <c r="I8" s="86">
        <v>356</v>
      </c>
      <c r="J8" s="86">
        <v>159</v>
      </c>
      <c r="K8" s="86">
        <v>4</v>
      </c>
      <c r="L8" s="89">
        <f>I8+J8</f>
        <v>515</v>
      </c>
      <c r="M8" s="27">
        <f>SUM(E8,I8)</f>
        <v>723</v>
      </c>
      <c r="N8" s="27">
        <f>SUM(F8,J8)</f>
        <v>362</v>
      </c>
      <c r="O8" s="27">
        <f>SUM(G8,K8)</f>
        <v>7</v>
      </c>
      <c r="P8" s="102">
        <f>SUM(M8+N8)</f>
        <v>1085</v>
      </c>
    </row>
    <row r="9" spans="1:16" ht="17.25" customHeight="1" x14ac:dyDescent="0.2">
      <c r="A9" s="97">
        <v>4</v>
      </c>
      <c r="B9" s="29" t="s">
        <v>33</v>
      </c>
      <c r="C9" s="33" t="s">
        <v>37</v>
      </c>
      <c r="D9" s="31"/>
      <c r="E9" s="86">
        <v>361</v>
      </c>
      <c r="F9" s="86">
        <v>178</v>
      </c>
      <c r="G9" s="86">
        <v>2</v>
      </c>
      <c r="H9" s="89">
        <f>F9+E9</f>
        <v>539</v>
      </c>
      <c r="I9" s="86">
        <v>357</v>
      </c>
      <c r="J9" s="86">
        <v>188</v>
      </c>
      <c r="K9" s="86">
        <v>5</v>
      </c>
      <c r="L9" s="89">
        <f>J9+I9</f>
        <v>545</v>
      </c>
      <c r="M9" s="27">
        <f>SUM(E9,I9)</f>
        <v>718</v>
      </c>
      <c r="N9" s="27">
        <f>SUM(F9,J9)</f>
        <v>366</v>
      </c>
      <c r="O9" s="27">
        <f>SUM(G9,K9)</f>
        <v>7</v>
      </c>
      <c r="P9" s="102">
        <f>SUM(M9+N9)</f>
        <v>1084</v>
      </c>
    </row>
    <row r="10" spans="1:16" ht="17.25" customHeight="1" x14ac:dyDescent="0.2">
      <c r="A10" s="97">
        <v>5</v>
      </c>
      <c r="B10" s="30" t="s">
        <v>30</v>
      </c>
      <c r="C10" s="34" t="s">
        <v>13</v>
      </c>
      <c r="D10" s="32"/>
      <c r="E10" s="86">
        <v>370</v>
      </c>
      <c r="F10" s="86">
        <v>165</v>
      </c>
      <c r="G10" s="86">
        <v>1</v>
      </c>
      <c r="H10" s="89">
        <f>F10+E10</f>
        <v>535</v>
      </c>
      <c r="I10" s="86">
        <v>368</v>
      </c>
      <c r="J10" s="86">
        <v>159</v>
      </c>
      <c r="K10" s="86">
        <v>7</v>
      </c>
      <c r="L10" s="89">
        <f>J10+I10</f>
        <v>527</v>
      </c>
      <c r="M10" s="27">
        <f>SUM(E10,I10)</f>
        <v>738</v>
      </c>
      <c r="N10" s="27">
        <f>SUM(F10,J10)</f>
        <v>324</v>
      </c>
      <c r="O10" s="27">
        <f>SUM(G10,K10)</f>
        <v>8</v>
      </c>
      <c r="P10" s="102">
        <f>SUM(M10+N10)</f>
        <v>1062</v>
      </c>
    </row>
    <row r="11" spans="1:16" ht="17.25" customHeight="1" x14ac:dyDescent="0.2">
      <c r="A11" s="97">
        <v>6</v>
      </c>
      <c r="B11" s="29" t="s">
        <v>35</v>
      </c>
      <c r="C11" s="33" t="s">
        <v>38</v>
      </c>
      <c r="D11" s="31"/>
      <c r="E11" s="86">
        <v>352</v>
      </c>
      <c r="F11" s="86">
        <v>177</v>
      </c>
      <c r="G11" s="86">
        <v>4</v>
      </c>
      <c r="H11" s="89">
        <f>F11+E11</f>
        <v>529</v>
      </c>
      <c r="I11" s="86">
        <v>384</v>
      </c>
      <c r="J11" s="86">
        <v>141</v>
      </c>
      <c r="K11" s="86">
        <v>7</v>
      </c>
      <c r="L11" s="89">
        <f>J11+I11</f>
        <v>525</v>
      </c>
      <c r="M11" s="27">
        <f>SUM(E11,I11)</f>
        <v>736</v>
      </c>
      <c r="N11" s="27">
        <f>SUM(F11,J11)</f>
        <v>318</v>
      </c>
      <c r="O11" s="27">
        <f>SUM(G11,K11)</f>
        <v>11</v>
      </c>
      <c r="P11" s="102">
        <f>SUM(M11+N11)</f>
        <v>1054</v>
      </c>
    </row>
    <row r="12" spans="1:16" ht="17.25" customHeight="1" x14ac:dyDescent="0.2">
      <c r="A12" s="97">
        <v>7</v>
      </c>
      <c r="B12" s="30" t="s">
        <v>25</v>
      </c>
      <c r="C12" s="33" t="s">
        <v>13</v>
      </c>
      <c r="D12" s="31"/>
      <c r="E12" s="86">
        <v>349</v>
      </c>
      <c r="F12" s="86">
        <v>174</v>
      </c>
      <c r="G12" s="86">
        <v>8</v>
      </c>
      <c r="H12" s="89">
        <f>F12+E12</f>
        <v>523</v>
      </c>
      <c r="I12" s="86">
        <v>351</v>
      </c>
      <c r="J12" s="86">
        <v>170</v>
      </c>
      <c r="K12" s="86">
        <v>3</v>
      </c>
      <c r="L12" s="89">
        <f>J12+I12</f>
        <v>521</v>
      </c>
      <c r="M12" s="27">
        <f>SUM(E12,I12)</f>
        <v>700</v>
      </c>
      <c r="N12" s="27">
        <f>SUM(F12,J12)</f>
        <v>344</v>
      </c>
      <c r="O12" s="27">
        <f>SUM(G12,K12)</f>
        <v>11</v>
      </c>
      <c r="P12" s="102">
        <f>SUM(M12+N12)</f>
        <v>1044</v>
      </c>
    </row>
    <row r="13" spans="1:16" ht="17.25" customHeight="1" thickBot="1" x14ac:dyDescent="0.25">
      <c r="A13" s="69">
        <v>8</v>
      </c>
      <c r="B13" s="64" t="s">
        <v>22</v>
      </c>
      <c r="C13" s="65" t="s">
        <v>21</v>
      </c>
      <c r="D13" s="51"/>
      <c r="E13" s="87">
        <v>346</v>
      </c>
      <c r="F13" s="87">
        <v>156</v>
      </c>
      <c r="G13" s="87">
        <v>6</v>
      </c>
      <c r="H13" s="90">
        <f>F13+E13</f>
        <v>502</v>
      </c>
      <c r="I13" s="87">
        <v>334</v>
      </c>
      <c r="J13" s="87">
        <v>152</v>
      </c>
      <c r="K13" s="87">
        <v>10</v>
      </c>
      <c r="L13" s="90">
        <f>J13+I13</f>
        <v>486</v>
      </c>
      <c r="M13" s="42">
        <f>SUM(E13,I13)</f>
        <v>680</v>
      </c>
      <c r="N13" s="42">
        <f>SUM(F13,J13)</f>
        <v>308</v>
      </c>
      <c r="O13" s="42">
        <f>SUM(G13,K13)</f>
        <v>16</v>
      </c>
      <c r="P13" s="103">
        <f>SUM(M13+N13)</f>
        <v>988</v>
      </c>
    </row>
    <row r="14" spans="1:16" ht="17.25" customHeight="1" x14ac:dyDescent="0.2">
      <c r="A14" s="35">
        <v>9</v>
      </c>
      <c r="B14" s="30" t="s">
        <v>24</v>
      </c>
      <c r="C14" s="34" t="s">
        <v>13</v>
      </c>
      <c r="D14" s="31"/>
      <c r="E14" s="24">
        <v>361</v>
      </c>
      <c r="F14" s="25">
        <v>138</v>
      </c>
      <c r="G14" s="25">
        <v>5</v>
      </c>
      <c r="H14" s="26">
        <f>F14+E14</f>
        <v>499</v>
      </c>
    </row>
    <row r="15" spans="1:16" ht="17.25" customHeight="1" x14ac:dyDescent="0.2">
      <c r="A15" s="35">
        <v>10</v>
      </c>
      <c r="B15" s="29" t="s">
        <v>34</v>
      </c>
      <c r="C15" s="34" t="s">
        <v>21</v>
      </c>
      <c r="D15" s="31"/>
      <c r="E15" s="24">
        <v>346</v>
      </c>
      <c r="F15" s="25">
        <v>151</v>
      </c>
      <c r="G15" s="25">
        <v>3</v>
      </c>
      <c r="H15" s="26">
        <f t="shared" ref="H15:H17" si="0">F15+E15</f>
        <v>497</v>
      </c>
    </row>
    <row r="16" spans="1:16" ht="17.25" customHeight="1" x14ac:dyDescent="0.2">
      <c r="A16" s="35">
        <v>11</v>
      </c>
      <c r="B16" s="29" t="s">
        <v>23</v>
      </c>
      <c r="C16" s="33" t="s">
        <v>13</v>
      </c>
      <c r="D16" s="31"/>
      <c r="E16" s="24">
        <v>322</v>
      </c>
      <c r="F16" s="25">
        <v>174</v>
      </c>
      <c r="G16" s="25">
        <v>11</v>
      </c>
      <c r="H16" s="26">
        <f t="shared" si="0"/>
        <v>496</v>
      </c>
    </row>
    <row r="17" spans="1:8" ht="17.25" customHeight="1" x14ac:dyDescent="0.2">
      <c r="A17" s="35">
        <v>12</v>
      </c>
      <c r="B17" s="30" t="s">
        <v>32</v>
      </c>
      <c r="C17" s="34" t="s">
        <v>21</v>
      </c>
      <c r="D17" s="32"/>
      <c r="E17" s="24">
        <v>327</v>
      </c>
      <c r="F17" s="25">
        <v>153</v>
      </c>
      <c r="G17" s="25">
        <v>11</v>
      </c>
      <c r="H17" s="26">
        <f t="shared" si="0"/>
        <v>480</v>
      </c>
    </row>
    <row r="18" spans="1:8" ht="17.25" customHeight="1" thickBot="1" x14ac:dyDescent="0.25">
      <c r="A18" s="69">
        <v>13</v>
      </c>
      <c r="B18" s="64"/>
      <c r="C18" s="65"/>
      <c r="D18" s="51"/>
      <c r="E18" s="39"/>
      <c r="F18" s="40"/>
      <c r="G18" s="40"/>
      <c r="H18" s="41"/>
    </row>
  </sheetData>
  <sortState ref="B6:P13">
    <sortCondition descending="1" ref="P6:P13"/>
    <sortCondition descending="1" ref="N6:N13"/>
    <sortCondition ref="O6:O13"/>
  </sortState>
  <pageMargins left="0.70866141732283472" right="0.70866141732283472" top="0.78740157480314965" bottom="0.78740157480314965" header="0.31496062992125984" footer="0.31496062992125984"/>
  <pageSetup paperSize="9" scale="1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33"/>
  <sheetViews>
    <sheetView topLeftCell="A19" zoomScale="130" zoomScaleNormal="130" workbookViewId="0">
      <selection activeCell="U26" sqref="U26:W29"/>
    </sheetView>
  </sheetViews>
  <sheetFormatPr defaultRowHeight="12.75" x14ac:dyDescent="0.2"/>
  <cols>
    <col min="1" max="1" width="3.85546875" customWidth="1"/>
    <col min="2" max="2" width="20.28515625" customWidth="1"/>
    <col min="3" max="3" width="22.85546875" customWidth="1"/>
    <col min="4" max="4" width="8.7109375" hidden="1" customWidth="1"/>
    <col min="5" max="7" width="5.7109375" customWidth="1"/>
    <col min="8" max="8" width="6" customWidth="1"/>
    <col min="9" max="11" width="5.7109375" customWidth="1"/>
    <col min="12" max="12" width="6" customWidth="1"/>
    <col min="13" max="15" width="5.7109375" customWidth="1"/>
    <col min="16" max="16" width="6" customWidth="1"/>
    <col min="17" max="19" width="5.7109375" customWidth="1"/>
    <col min="20" max="21" width="6" customWidth="1"/>
    <col min="22" max="23" width="6.140625" customWidth="1"/>
    <col min="24" max="24" width="6" customWidth="1"/>
  </cols>
  <sheetData>
    <row r="2" spans="1:25" ht="20.25" x14ac:dyDescent="0.3">
      <c r="C2" s="1" t="s">
        <v>39</v>
      </c>
      <c r="D2" s="1"/>
      <c r="E2" s="1"/>
    </row>
    <row r="3" spans="1:25" x14ac:dyDescent="0.2">
      <c r="B3" t="s">
        <v>40</v>
      </c>
    </row>
    <row r="4" spans="1:25" x14ac:dyDescent="0.2">
      <c r="A4" s="5" t="s">
        <v>0</v>
      </c>
      <c r="B4" s="20" t="s">
        <v>4</v>
      </c>
      <c r="C4" s="19" t="s">
        <v>12</v>
      </c>
      <c r="D4" s="2" t="s">
        <v>14</v>
      </c>
      <c r="E4" s="3" t="s">
        <v>7</v>
      </c>
      <c r="F4" s="4"/>
      <c r="G4" s="4"/>
      <c r="H4" s="5"/>
      <c r="I4" s="4" t="s">
        <v>8</v>
      </c>
      <c r="J4" s="4"/>
      <c r="K4" s="4"/>
      <c r="L4" s="5"/>
      <c r="M4" s="4" t="s">
        <v>9</v>
      </c>
      <c r="N4" s="4"/>
      <c r="O4" s="4"/>
      <c r="P4" s="5"/>
      <c r="Q4" s="4" t="s">
        <v>10</v>
      </c>
      <c r="R4" s="4"/>
      <c r="S4" s="4"/>
      <c r="T4" s="16" t="s">
        <v>6</v>
      </c>
      <c r="U4" s="17" t="s">
        <v>11</v>
      </c>
      <c r="V4" s="6"/>
      <c r="W4" s="6"/>
      <c r="X4" s="10"/>
      <c r="Y4" s="18"/>
    </row>
    <row r="5" spans="1:25" ht="13.5" thickBot="1" x14ac:dyDescent="0.25">
      <c r="A5" s="7"/>
      <c r="B5" s="7"/>
      <c r="C5" s="28"/>
      <c r="D5" s="11"/>
      <c r="E5" s="8" t="s">
        <v>1</v>
      </c>
      <c r="F5" s="9" t="s">
        <v>2</v>
      </c>
      <c r="G5" s="12" t="s">
        <v>3</v>
      </c>
      <c r="H5" s="13" t="s">
        <v>5</v>
      </c>
      <c r="I5" s="9" t="s">
        <v>1</v>
      </c>
      <c r="J5" s="9" t="s">
        <v>2</v>
      </c>
      <c r="K5" s="12" t="s">
        <v>3</v>
      </c>
      <c r="L5" s="14" t="s">
        <v>5</v>
      </c>
      <c r="M5" s="9" t="s">
        <v>1</v>
      </c>
      <c r="N5" s="9" t="s">
        <v>2</v>
      </c>
      <c r="O5" s="12" t="s">
        <v>3</v>
      </c>
      <c r="P5" s="14" t="s">
        <v>5</v>
      </c>
      <c r="Q5" s="9" t="s">
        <v>1</v>
      </c>
      <c r="R5" s="9" t="s">
        <v>2</v>
      </c>
      <c r="S5" s="12" t="s">
        <v>3</v>
      </c>
      <c r="T5" s="14" t="s">
        <v>5</v>
      </c>
      <c r="U5" s="15" t="s">
        <v>1</v>
      </c>
      <c r="V5" s="15" t="s">
        <v>2</v>
      </c>
      <c r="W5" s="14" t="s">
        <v>3</v>
      </c>
      <c r="X5" s="14" t="s">
        <v>5</v>
      </c>
      <c r="Y5" s="18"/>
    </row>
    <row r="6" spans="1:25" ht="17.25" customHeight="1" x14ac:dyDescent="0.2">
      <c r="A6" s="67">
        <v>1</v>
      </c>
      <c r="B6" s="46" t="s">
        <v>29</v>
      </c>
      <c r="C6" s="47" t="s">
        <v>36</v>
      </c>
      <c r="D6" s="44"/>
      <c r="E6" s="45">
        <v>92</v>
      </c>
      <c r="F6" s="22">
        <v>63</v>
      </c>
      <c r="G6" s="22">
        <v>0</v>
      </c>
      <c r="H6" s="21">
        <f>SUM(E6+F6)</f>
        <v>155</v>
      </c>
      <c r="I6" s="22">
        <v>90</v>
      </c>
      <c r="J6" s="22">
        <v>52</v>
      </c>
      <c r="K6" s="22">
        <v>0</v>
      </c>
      <c r="L6" s="21">
        <f>SUM(I6+J6)</f>
        <v>142</v>
      </c>
      <c r="M6" s="22">
        <v>94</v>
      </c>
      <c r="N6" s="22">
        <v>30</v>
      </c>
      <c r="O6" s="22">
        <v>3</v>
      </c>
      <c r="P6" s="21">
        <f>SUM(M6+N6)</f>
        <v>124</v>
      </c>
      <c r="Q6" s="22">
        <v>91</v>
      </c>
      <c r="R6" s="22">
        <v>58</v>
      </c>
      <c r="S6" s="22">
        <v>0</v>
      </c>
      <c r="T6" s="21">
        <f>SUM(Q6+R6)</f>
        <v>149</v>
      </c>
      <c r="U6" s="23">
        <f>SUM(E6,I6,M6,Q6)</f>
        <v>367</v>
      </c>
      <c r="V6" s="23">
        <f>SUM(F6,J6,N6,R6)</f>
        <v>203</v>
      </c>
      <c r="W6" s="23">
        <f>SUM(G6,K6,O6,S6)</f>
        <v>3</v>
      </c>
      <c r="X6" s="37">
        <f>SUM(U6+V6)</f>
        <v>570</v>
      </c>
    </row>
    <row r="7" spans="1:25" ht="17.25" customHeight="1" x14ac:dyDescent="0.2">
      <c r="A7" s="66">
        <v>2</v>
      </c>
      <c r="B7" s="30" t="s">
        <v>28</v>
      </c>
      <c r="C7" s="34" t="s">
        <v>15</v>
      </c>
      <c r="D7" s="31"/>
      <c r="E7" s="24">
        <v>89</v>
      </c>
      <c r="F7" s="25">
        <v>53</v>
      </c>
      <c r="G7" s="25">
        <v>0</v>
      </c>
      <c r="H7" s="26">
        <f>SUM(E7+F7)</f>
        <v>142</v>
      </c>
      <c r="I7" s="25">
        <v>90</v>
      </c>
      <c r="J7" s="25">
        <v>62</v>
      </c>
      <c r="K7" s="25">
        <v>0</v>
      </c>
      <c r="L7" s="26">
        <f>SUM(I7+J7)</f>
        <v>152</v>
      </c>
      <c r="M7" s="25">
        <v>97</v>
      </c>
      <c r="N7" s="25">
        <v>50</v>
      </c>
      <c r="O7" s="25">
        <v>1</v>
      </c>
      <c r="P7" s="26">
        <f>SUM(M7+N7)</f>
        <v>147</v>
      </c>
      <c r="Q7" s="25">
        <v>86</v>
      </c>
      <c r="R7" s="25">
        <v>36</v>
      </c>
      <c r="S7" s="25">
        <v>1</v>
      </c>
      <c r="T7" s="26">
        <f>SUM(Q7+R7)</f>
        <v>122</v>
      </c>
      <c r="U7" s="27">
        <f>SUM(E7,I7,M7,Q7)</f>
        <v>362</v>
      </c>
      <c r="V7" s="27">
        <f>SUM(F7,J7,N7,R7)</f>
        <v>201</v>
      </c>
      <c r="W7" s="27">
        <f>SUM(G7,K7,O7,S7)</f>
        <v>2</v>
      </c>
      <c r="X7" s="38">
        <f>SUM(U7+V7)</f>
        <v>563</v>
      </c>
    </row>
    <row r="8" spans="1:25" ht="17.25" customHeight="1" x14ac:dyDescent="0.2">
      <c r="A8" s="66">
        <v>3</v>
      </c>
      <c r="B8" s="29" t="s">
        <v>31</v>
      </c>
      <c r="C8" s="33" t="s">
        <v>21</v>
      </c>
      <c r="D8" s="31"/>
      <c r="E8" s="24">
        <v>92</v>
      </c>
      <c r="F8" s="25">
        <v>51</v>
      </c>
      <c r="G8" s="25">
        <v>1</v>
      </c>
      <c r="H8" s="26">
        <f>SUM(E8+F8)</f>
        <v>143</v>
      </c>
      <c r="I8" s="25">
        <v>93</v>
      </c>
      <c r="J8" s="25">
        <v>27</v>
      </c>
      <c r="K8" s="25">
        <v>5</v>
      </c>
      <c r="L8" s="26">
        <f>SUM(I8+J8)</f>
        <v>120</v>
      </c>
      <c r="M8" s="25">
        <v>97</v>
      </c>
      <c r="N8" s="25">
        <v>44</v>
      </c>
      <c r="O8" s="25">
        <v>1</v>
      </c>
      <c r="P8" s="26">
        <f>SUM(M8+N8)</f>
        <v>141</v>
      </c>
      <c r="Q8" s="25">
        <v>100</v>
      </c>
      <c r="R8" s="25">
        <v>52</v>
      </c>
      <c r="S8" s="25">
        <v>2</v>
      </c>
      <c r="T8" s="26">
        <f>SUM(Q8+R8)</f>
        <v>152</v>
      </c>
      <c r="U8" s="27">
        <f>SUM(E8,I8,M8,Q8)</f>
        <v>382</v>
      </c>
      <c r="V8" s="27">
        <f>SUM(F8,J8,N8,R8)</f>
        <v>174</v>
      </c>
      <c r="W8" s="27">
        <f>SUM(G8,K8,O8,S8)</f>
        <v>9</v>
      </c>
      <c r="X8" s="38">
        <f>SUM(U8+V8)</f>
        <v>556</v>
      </c>
    </row>
    <row r="9" spans="1:25" ht="17.25" customHeight="1" x14ac:dyDescent="0.2">
      <c r="A9" s="66">
        <v>4</v>
      </c>
      <c r="B9" s="30" t="s">
        <v>33</v>
      </c>
      <c r="C9" s="34" t="s">
        <v>37</v>
      </c>
      <c r="D9" s="31"/>
      <c r="E9" s="24">
        <v>86</v>
      </c>
      <c r="F9" s="25">
        <v>57</v>
      </c>
      <c r="G9" s="25">
        <v>1</v>
      </c>
      <c r="H9" s="26">
        <f>SUM(E9+F9)</f>
        <v>143</v>
      </c>
      <c r="I9" s="25">
        <v>99</v>
      </c>
      <c r="J9" s="25">
        <v>35</v>
      </c>
      <c r="K9" s="25">
        <v>0</v>
      </c>
      <c r="L9" s="26">
        <f>SUM(I9+J9)</f>
        <v>134</v>
      </c>
      <c r="M9" s="25">
        <v>81</v>
      </c>
      <c r="N9" s="25">
        <v>35</v>
      </c>
      <c r="O9" s="25">
        <v>1</v>
      </c>
      <c r="P9" s="26">
        <f>SUM(M9+N9)</f>
        <v>116</v>
      </c>
      <c r="Q9" s="25">
        <v>95</v>
      </c>
      <c r="R9" s="25">
        <v>51</v>
      </c>
      <c r="S9" s="25">
        <v>0</v>
      </c>
      <c r="T9" s="26">
        <f>SUM(Q9+R9)</f>
        <v>146</v>
      </c>
      <c r="U9" s="27">
        <f>SUM(E9,I9,M9,Q9)</f>
        <v>361</v>
      </c>
      <c r="V9" s="27">
        <f>SUM(F9,J9,N9,R9)</f>
        <v>178</v>
      </c>
      <c r="W9" s="27">
        <f>SUM(G9,K9,O9,S9)</f>
        <v>2</v>
      </c>
      <c r="X9" s="38">
        <f>SUM(U9+V9)</f>
        <v>539</v>
      </c>
    </row>
    <row r="10" spans="1:25" ht="17.25" customHeight="1" x14ac:dyDescent="0.2">
      <c r="A10" s="66">
        <v>5</v>
      </c>
      <c r="B10" s="29" t="s">
        <v>30</v>
      </c>
      <c r="C10" s="33" t="s">
        <v>13</v>
      </c>
      <c r="D10" s="31"/>
      <c r="E10" s="24">
        <v>98</v>
      </c>
      <c r="F10" s="25">
        <v>43</v>
      </c>
      <c r="G10" s="25">
        <v>0</v>
      </c>
      <c r="H10" s="26">
        <f>SUM(E10+F10)</f>
        <v>141</v>
      </c>
      <c r="I10" s="25">
        <v>90</v>
      </c>
      <c r="J10" s="25">
        <v>35</v>
      </c>
      <c r="K10" s="25">
        <v>1</v>
      </c>
      <c r="L10" s="26">
        <f>SUM(I10+J10)</f>
        <v>125</v>
      </c>
      <c r="M10" s="25">
        <v>97</v>
      </c>
      <c r="N10" s="25">
        <v>43</v>
      </c>
      <c r="O10" s="25">
        <v>0</v>
      </c>
      <c r="P10" s="26">
        <f>SUM(M10+N10)</f>
        <v>140</v>
      </c>
      <c r="Q10" s="25">
        <v>85</v>
      </c>
      <c r="R10" s="25">
        <v>44</v>
      </c>
      <c r="S10" s="25">
        <v>0</v>
      </c>
      <c r="T10" s="26">
        <f>SUM(Q10+R10)</f>
        <v>129</v>
      </c>
      <c r="U10" s="27">
        <f>SUM(E10,I10,M10,Q10)</f>
        <v>370</v>
      </c>
      <c r="V10" s="27">
        <f>SUM(F10,J10,N10,R10)</f>
        <v>165</v>
      </c>
      <c r="W10" s="27">
        <f>SUM(G10,K10,O10,S10)</f>
        <v>1</v>
      </c>
      <c r="X10" s="38">
        <f>SUM(U10+V10)</f>
        <v>535</v>
      </c>
    </row>
    <row r="11" spans="1:25" ht="17.25" customHeight="1" x14ac:dyDescent="0.2">
      <c r="A11" s="66">
        <v>6</v>
      </c>
      <c r="B11" s="29" t="s">
        <v>35</v>
      </c>
      <c r="C11" s="33" t="s">
        <v>38</v>
      </c>
      <c r="D11" s="31"/>
      <c r="E11" s="24">
        <v>93</v>
      </c>
      <c r="F11" s="25">
        <v>39</v>
      </c>
      <c r="G11" s="25">
        <v>0</v>
      </c>
      <c r="H11" s="26">
        <f>SUM(E11+F11)</f>
        <v>132</v>
      </c>
      <c r="I11" s="25">
        <v>92</v>
      </c>
      <c r="J11" s="25">
        <v>41</v>
      </c>
      <c r="K11" s="25">
        <v>2</v>
      </c>
      <c r="L11" s="26">
        <f>SUM(I11+J11)</f>
        <v>133</v>
      </c>
      <c r="M11" s="25">
        <v>82</v>
      </c>
      <c r="N11" s="25">
        <v>53</v>
      </c>
      <c r="O11" s="25">
        <v>0</v>
      </c>
      <c r="P11" s="26">
        <f>SUM(M11+N11)</f>
        <v>135</v>
      </c>
      <c r="Q11" s="25">
        <v>85</v>
      </c>
      <c r="R11" s="25">
        <v>44</v>
      </c>
      <c r="S11" s="25">
        <v>2</v>
      </c>
      <c r="T11" s="26">
        <f>SUM(Q11+R11)</f>
        <v>129</v>
      </c>
      <c r="U11" s="27">
        <f>SUM(E11,I11,M11,Q11)</f>
        <v>352</v>
      </c>
      <c r="V11" s="27">
        <f>SUM(F11,J11,N11,R11)</f>
        <v>177</v>
      </c>
      <c r="W11" s="27">
        <f>SUM(G11,K11,O11,S11)</f>
        <v>4</v>
      </c>
      <c r="X11" s="38">
        <f>SUM(U11+V11)</f>
        <v>529</v>
      </c>
    </row>
    <row r="12" spans="1:25" ht="17.25" customHeight="1" x14ac:dyDescent="0.2">
      <c r="A12" s="66">
        <v>7</v>
      </c>
      <c r="B12" s="30" t="s">
        <v>25</v>
      </c>
      <c r="C12" s="34" t="s">
        <v>13</v>
      </c>
      <c r="D12" s="32"/>
      <c r="E12" s="24">
        <v>83</v>
      </c>
      <c r="F12" s="25">
        <v>36</v>
      </c>
      <c r="G12" s="25">
        <v>2</v>
      </c>
      <c r="H12" s="26">
        <f>SUM(E12+F12)</f>
        <v>119</v>
      </c>
      <c r="I12" s="25">
        <v>85</v>
      </c>
      <c r="J12" s="25">
        <v>45</v>
      </c>
      <c r="K12" s="25">
        <v>2</v>
      </c>
      <c r="L12" s="26">
        <f>SUM(I12+J12)</f>
        <v>130</v>
      </c>
      <c r="M12" s="25">
        <v>96</v>
      </c>
      <c r="N12" s="25">
        <v>54</v>
      </c>
      <c r="O12" s="25">
        <v>0</v>
      </c>
      <c r="P12" s="26">
        <f>SUM(M12+N12)</f>
        <v>150</v>
      </c>
      <c r="Q12" s="25">
        <v>85</v>
      </c>
      <c r="R12" s="25">
        <v>39</v>
      </c>
      <c r="S12" s="25">
        <v>4</v>
      </c>
      <c r="T12" s="26">
        <f>SUM(Q12+R12)</f>
        <v>124</v>
      </c>
      <c r="U12" s="27">
        <f>SUM(E12,I12,M12,Q12)</f>
        <v>349</v>
      </c>
      <c r="V12" s="27">
        <f>SUM(F12,J12,N12,R12)</f>
        <v>174</v>
      </c>
      <c r="W12" s="27">
        <f>SUM(G12,K12,O12,S12)</f>
        <v>8</v>
      </c>
      <c r="X12" s="38">
        <f>SUM(U12+V12)</f>
        <v>523</v>
      </c>
    </row>
    <row r="13" spans="1:25" ht="17.25" customHeight="1" x14ac:dyDescent="0.2">
      <c r="A13" s="35">
        <v>8</v>
      </c>
      <c r="B13" s="30" t="s">
        <v>22</v>
      </c>
      <c r="C13" s="34" t="s">
        <v>21</v>
      </c>
      <c r="D13" s="32"/>
      <c r="E13" s="24">
        <v>85</v>
      </c>
      <c r="F13" s="25">
        <v>34</v>
      </c>
      <c r="G13" s="25">
        <v>2</v>
      </c>
      <c r="H13" s="26">
        <f>SUM(E13+F13)</f>
        <v>119</v>
      </c>
      <c r="I13" s="25">
        <v>83</v>
      </c>
      <c r="J13" s="25">
        <v>27</v>
      </c>
      <c r="K13" s="25">
        <v>4</v>
      </c>
      <c r="L13" s="26">
        <f>SUM(I13+J13)</f>
        <v>110</v>
      </c>
      <c r="M13" s="25">
        <v>86</v>
      </c>
      <c r="N13" s="25">
        <v>53</v>
      </c>
      <c r="O13" s="25">
        <v>0</v>
      </c>
      <c r="P13" s="26">
        <f>SUM(M13+N13)</f>
        <v>139</v>
      </c>
      <c r="Q13" s="25">
        <v>92</v>
      </c>
      <c r="R13" s="25">
        <v>42</v>
      </c>
      <c r="S13" s="25">
        <v>0</v>
      </c>
      <c r="T13" s="26">
        <f>SUM(Q13+R13)</f>
        <v>134</v>
      </c>
      <c r="U13" s="27">
        <f>SUM(E13,I13,M13,Q13)</f>
        <v>346</v>
      </c>
      <c r="V13" s="27">
        <f>SUM(F13,J13,N13,R13)</f>
        <v>156</v>
      </c>
      <c r="W13" s="27">
        <f>SUM(G13,K13,O13,S13)</f>
        <v>6</v>
      </c>
      <c r="X13" s="38">
        <f>SUM(U13+V13)</f>
        <v>502</v>
      </c>
    </row>
    <row r="14" spans="1:25" ht="17.25" customHeight="1" x14ac:dyDescent="0.2">
      <c r="A14" s="35">
        <v>9</v>
      </c>
      <c r="B14" s="29" t="s">
        <v>24</v>
      </c>
      <c r="C14" s="34" t="s">
        <v>13</v>
      </c>
      <c r="D14" s="31"/>
      <c r="E14" s="24">
        <v>90</v>
      </c>
      <c r="F14" s="25">
        <v>35</v>
      </c>
      <c r="G14" s="25">
        <v>1</v>
      </c>
      <c r="H14" s="26">
        <f>SUM(E14+F14)</f>
        <v>125</v>
      </c>
      <c r="I14" s="25">
        <v>86</v>
      </c>
      <c r="J14" s="25">
        <v>35</v>
      </c>
      <c r="K14" s="25">
        <v>0</v>
      </c>
      <c r="L14" s="26">
        <f>SUM(I14+J14)</f>
        <v>121</v>
      </c>
      <c r="M14" s="25">
        <v>93</v>
      </c>
      <c r="N14" s="25">
        <v>33</v>
      </c>
      <c r="O14" s="25">
        <v>3</v>
      </c>
      <c r="P14" s="26">
        <f>SUM(M14+N14)</f>
        <v>126</v>
      </c>
      <c r="Q14" s="25">
        <v>92</v>
      </c>
      <c r="R14" s="25">
        <v>35</v>
      </c>
      <c r="S14" s="25">
        <v>1</v>
      </c>
      <c r="T14" s="26">
        <f>SUM(Q14+R14)</f>
        <v>127</v>
      </c>
      <c r="U14" s="27">
        <f>SUM(E14,I14,M14,Q14)</f>
        <v>361</v>
      </c>
      <c r="V14" s="27">
        <f>SUM(F14,J14,N14,R14)</f>
        <v>138</v>
      </c>
      <c r="W14" s="27">
        <f>SUM(G14,K14,O14,S14)</f>
        <v>5</v>
      </c>
      <c r="X14" s="38">
        <f>SUM(U14+V14)</f>
        <v>499</v>
      </c>
    </row>
    <row r="15" spans="1:25" ht="17.25" customHeight="1" x14ac:dyDescent="0.2">
      <c r="A15" s="35">
        <v>10</v>
      </c>
      <c r="B15" s="29" t="s">
        <v>34</v>
      </c>
      <c r="C15" s="34" t="s">
        <v>21</v>
      </c>
      <c r="D15" s="31"/>
      <c r="E15" s="24">
        <v>87</v>
      </c>
      <c r="F15" s="25">
        <v>36</v>
      </c>
      <c r="G15" s="25">
        <v>0</v>
      </c>
      <c r="H15" s="26">
        <f>SUM(E15+F15)</f>
        <v>123</v>
      </c>
      <c r="I15" s="25">
        <v>93</v>
      </c>
      <c r="J15" s="25">
        <v>44</v>
      </c>
      <c r="K15" s="25">
        <v>0</v>
      </c>
      <c r="L15" s="26">
        <f>SUM(I15+J15)</f>
        <v>137</v>
      </c>
      <c r="M15" s="25">
        <v>87</v>
      </c>
      <c r="N15" s="25">
        <v>35</v>
      </c>
      <c r="O15" s="25">
        <v>3</v>
      </c>
      <c r="P15" s="26">
        <f>SUM(M15+N15)</f>
        <v>122</v>
      </c>
      <c r="Q15" s="25">
        <v>79</v>
      </c>
      <c r="R15" s="25">
        <v>36</v>
      </c>
      <c r="S15" s="25">
        <v>0</v>
      </c>
      <c r="T15" s="26">
        <f>SUM(Q15+R15)</f>
        <v>115</v>
      </c>
      <c r="U15" s="27">
        <f>SUM(E15,I15,M15,Q15)</f>
        <v>346</v>
      </c>
      <c r="V15" s="27">
        <f>SUM(F15,J15,N15,R15)</f>
        <v>151</v>
      </c>
      <c r="W15" s="27">
        <f>SUM(G15,K15,O15,S15)</f>
        <v>3</v>
      </c>
      <c r="X15" s="38">
        <f>SUM(U15+V15)</f>
        <v>497</v>
      </c>
    </row>
    <row r="16" spans="1:25" ht="17.25" customHeight="1" x14ac:dyDescent="0.2">
      <c r="A16" s="35">
        <v>11</v>
      </c>
      <c r="B16" s="30" t="s">
        <v>23</v>
      </c>
      <c r="C16" s="33" t="s">
        <v>13</v>
      </c>
      <c r="D16" s="31"/>
      <c r="E16" s="24">
        <v>79</v>
      </c>
      <c r="F16" s="25">
        <v>54</v>
      </c>
      <c r="G16" s="25">
        <v>2</v>
      </c>
      <c r="H16" s="26">
        <f>SUM(E16+F16)</f>
        <v>133</v>
      </c>
      <c r="I16" s="25">
        <v>76</v>
      </c>
      <c r="J16" s="25">
        <v>34</v>
      </c>
      <c r="K16" s="25">
        <v>4</v>
      </c>
      <c r="L16" s="26">
        <f>SUM(I16+J16)</f>
        <v>110</v>
      </c>
      <c r="M16" s="25">
        <v>79</v>
      </c>
      <c r="N16" s="25">
        <v>43</v>
      </c>
      <c r="O16" s="25">
        <v>3</v>
      </c>
      <c r="P16" s="26">
        <f>SUM(M16+N16)</f>
        <v>122</v>
      </c>
      <c r="Q16" s="25">
        <v>88</v>
      </c>
      <c r="R16" s="25">
        <v>43</v>
      </c>
      <c r="S16" s="25">
        <v>2</v>
      </c>
      <c r="T16" s="26">
        <f>SUM(Q16+R16)</f>
        <v>131</v>
      </c>
      <c r="U16" s="27">
        <f>SUM(E16,I16,M16,Q16)</f>
        <v>322</v>
      </c>
      <c r="V16" s="27">
        <f>SUM(F16,J16,N16,R16)</f>
        <v>174</v>
      </c>
      <c r="W16" s="27">
        <f>SUM(G16,K16,O16,S16)</f>
        <v>11</v>
      </c>
      <c r="X16" s="38">
        <f>SUM(U16+V16)</f>
        <v>496</v>
      </c>
    </row>
    <row r="17" spans="1:25" ht="17.25" customHeight="1" x14ac:dyDescent="0.2">
      <c r="A17" s="35">
        <v>12</v>
      </c>
      <c r="B17" s="29" t="s">
        <v>32</v>
      </c>
      <c r="C17" s="33" t="s">
        <v>21</v>
      </c>
      <c r="D17" s="31"/>
      <c r="E17" s="24">
        <v>78</v>
      </c>
      <c r="F17" s="25">
        <v>35</v>
      </c>
      <c r="G17" s="25">
        <v>6</v>
      </c>
      <c r="H17" s="26">
        <f>SUM(E17+F17)</f>
        <v>113</v>
      </c>
      <c r="I17" s="25">
        <v>85</v>
      </c>
      <c r="J17" s="25">
        <v>43</v>
      </c>
      <c r="K17" s="25">
        <v>1</v>
      </c>
      <c r="L17" s="26">
        <f>SUM(I17+J17)</f>
        <v>128</v>
      </c>
      <c r="M17" s="25">
        <v>76</v>
      </c>
      <c r="N17" s="25">
        <v>39</v>
      </c>
      <c r="O17" s="25">
        <v>3</v>
      </c>
      <c r="P17" s="26">
        <f>SUM(M17+N17)</f>
        <v>115</v>
      </c>
      <c r="Q17" s="25">
        <v>88</v>
      </c>
      <c r="R17" s="25">
        <v>36</v>
      </c>
      <c r="S17" s="25">
        <v>1</v>
      </c>
      <c r="T17" s="26">
        <f>SUM(Q17+R17)</f>
        <v>124</v>
      </c>
      <c r="U17" s="27">
        <f>SUM(E17,I17,M17,Q17)</f>
        <v>327</v>
      </c>
      <c r="V17" s="27">
        <f>SUM(F17,J17,N17,R17)</f>
        <v>153</v>
      </c>
      <c r="W17" s="27">
        <f>SUM(G17,K17,O17,S17)</f>
        <v>11</v>
      </c>
      <c r="X17" s="38">
        <f>SUM(U17+V17)</f>
        <v>480</v>
      </c>
    </row>
    <row r="18" spans="1:25" ht="17.25" customHeight="1" thickBot="1" x14ac:dyDescent="0.25">
      <c r="A18" s="69">
        <v>13</v>
      </c>
      <c r="B18" s="64"/>
      <c r="C18" s="65"/>
      <c r="D18" s="51"/>
      <c r="E18" s="39"/>
      <c r="F18" s="40"/>
      <c r="G18" s="40"/>
      <c r="H18" s="41">
        <f t="shared" ref="H6:H18" si="0">SUM(E18+F18)</f>
        <v>0</v>
      </c>
      <c r="I18" s="40"/>
      <c r="J18" s="40"/>
      <c r="K18" s="40"/>
      <c r="L18" s="41">
        <f t="shared" ref="L6:L18" si="1">SUM(I18+J18)</f>
        <v>0</v>
      </c>
      <c r="M18" s="40"/>
      <c r="N18" s="40"/>
      <c r="O18" s="40"/>
      <c r="P18" s="41">
        <f t="shared" ref="P6:P18" si="2">SUM(M18+N18)</f>
        <v>0</v>
      </c>
      <c r="Q18" s="40"/>
      <c r="R18" s="40"/>
      <c r="S18" s="40"/>
      <c r="T18" s="41">
        <f t="shared" ref="T6:T18" si="3">SUM(Q18+R18)</f>
        <v>0</v>
      </c>
      <c r="U18" s="42">
        <f t="shared" ref="U6:U18" si="4">SUM(E18,I18,M18,Q18)</f>
        <v>0</v>
      </c>
      <c r="V18" s="42">
        <f t="shared" ref="V6:V18" si="5">SUM(F18,J18,N18,R18)</f>
        <v>0</v>
      </c>
      <c r="W18" s="42">
        <f t="shared" ref="W6:W18" si="6">SUM(G18,K18,O18,S18)</f>
        <v>0</v>
      </c>
      <c r="X18" s="43">
        <f t="shared" ref="X6:X18" si="7">SUM(U18+V18)</f>
        <v>0</v>
      </c>
    </row>
    <row r="19" spans="1:25" x14ac:dyDescent="0.2">
      <c r="A19" s="68"/>
    </row>
    <row r="23" spans="1:25" x14ac:dyDescent="0.2">
      <c r="B23" t="s">
        <v>41</v>
      </c>
    </row>
    <row r="24" spans="1:25" x14ac:dyDescent="0.2">
      <c r="A24" s="5" t="s">
        <v>0</v>
      </c>
      <c r="B24" s="20" t="s">
        <v>4</v>
      </c>
      <c r="C24" s="19" t="s">
        <v>12</v>
      </c>
      <c r="D24" s="2" t="s">
        <v>14</v>
      </c>
      <c r="E24" s="3" t="s">
        <v>7</v>
      </c>
      <c r="F24" s="4"/>
      <c r="G24" s="4"/>
      <c r="H24" s="5"/>
      <c r="I24" s="4" t="s">
        <v>8</v>
      </c>
      <c r="J24" s="4"/>
      <c r="K24" s="4"/>
      <c r="L24" s="5"/>
      <c r="M24" s="4" t="s">
        <v>9</v>
      </c>
      <c r="N24" s="4"/>
      <c r="O24" s="4"/>
      <c r="P24" s="5"/>
      <c r="Q24" s="4" t="s">
        <v>10</v>
      </c>
      <c r="R24" s="4"/>
      <c r="S24" s="4"/>
      <c r="T24" s="16" t="s">
        <v>6</v>
      </c>
      <c r="U24" s="17" t="s">
        <v>11</v>
      </c>
      <c r="V24" s="6"/>
      <c r="W24" s="6"/>
      <c r="X24" s="10"/>
      <c r="Y24" s="18"/>
    </row>
    <row r="25" spans="1:25" ht="13.5" thickBot="1" x14ac:dyDescent="0.25">
      <c r="A25" s="5"/>
      <c r="B25" s="5"/>
      <c r="C25" s="91"/>
      <c r="D25" s="77"/>
      <c r="E25" s="19" t="s">
        <v>1</v>
      </c>
      <c r="F25" s="92" t="s">
        <v>2</v>
      </c>
      <c r="G25" s="93" t="s">
        <v>3</v>
      </c>
      <c r="H25" s="94" t="s">
        <v>5</v>
      </c>
      <c r="I25" s="92" t="s">
        <v>1</v>
      </c>
      <c r="J25" s="92" t="s">
        <v>2</v>
      </c>
      <c r="K25" s="93" t="s">
        <v>3</v>
      </c>
      <c r="L25" s="10" t="s">
        <v>5</v>
      </c>
      <c r="M25" s="92" t="s">
        <v>1</v>
      </c>
      <c r="N25" s="92" t="s">
        <v>2</v>
      </c>
      <c r="O25" s="93" t="s">
        <v>3</v>
      </c>
      <c r="P25" s="10" t="s">
        <v>5</v>
      </c>
      <c r="Q25" s="92" t="s">
        <v>1</v>
      </c>
      <c r="R25" s="92" t="s">
        <v>2</v>
      </c>
      <c r="S25" s="93" t="s">
        <v>3</v>
      </c>
      <c r="T25" s="10" t="s">
        <v>5</v>
      </c>
      <c r="U25" s="95" t="s">
        <v>1</v>
      </c>
      <c r="V25" s="95" t="s">
        <v>2</v>
      </c>
      <c r="W25" s="10" t="s">
        <v>3</v>
      </c>
      <c r="X25" s="10" t="s">
        <v>5</v>
      </c>
      <c r="Y25" s="18"/>
    </row>
    <row r="26" spans="1:25" ht="17.25" customHeight="1" x14ac:dyDescent="0.2">
      <c r="A26" s="96"/>
      <c r="B26" s="46" t="s">
        <v>29</v>
      </c>
      <c r="C26" s="47" t="s">
        <v>36</v>
      </c>
      <c r="D26" s="44"/>
      <c r="E26" s="45">
        <v>79</v>
      </c>
      <c r="F26" s="22">
        <v>52</v>
      </c>
      <c r="G26" s="22">
        <v>0</v>
      </c>
      <c r="H26" s="21">
        <f>SUM(E26+F26)</f>
        <v>131</v>
      </c>
      <c r="I26" s="22">
        <v>87</v>
      </c>
      <c r="J26" s="22">
        <v>35</v>
      </c>
      <c r="K26" s="22">
        <v>1</v>
      </c>
      <c r="L26" s="21">
        <f>SUM(I26+J26)</f>
        <v>122</v>
      </c>
      <c r="M26" s="22">
        <v>89</v>
      </c>
      <c r="N26" s="22">
        <v>36</v>
      </c>
      <c r="O26" s="22">
        <v>1</v>
      </c>
      <c r="P26" s="21">
        <f>SUM(M26+N26)</f>
        <v>125</v>
      </c>
      <c r="Q26" s="22">
        <v>101</v>
      </c>
      <c r="R26" s="22">
        <v>36</v>
      </c>
      <c r="S26" s="22">
        <v>2</v>
      </c>
      <c r="T26" s="21">
        <f>SUM(Q26+R26)</f>
        <v>137</v>
      </c>
      <c r="U26" s="23">
        <f>SUM(E26,I26,M26,Q26)</f>
        <v>356</v>
      </c>
      <c r="V26" s="23">
        <f>SUM(F26,J26,N26,R26)</f>
        <v>159</v>
      </c>
      <c r="W26" s="23">
        <f>SUM(G26,K26,O26,S26)</f>
        <v>4</v>
      </c>
      <c r="X26" s="37">
        <f>SUM(U26+V26)</f>
        <v>515</v>
      </c>
    </row>
    <row r="27" spans="1:25" ht="17.25" customHeight="1" x14ac:dyDescent="0.2">
      <c r="A27" s="97"/>
      <c r="B27" s="29" t="s">
        <v>28</v>
      </c>
      <c r="C27" s="34" t="s">
        <v>15</v>
      </c>
      <c r="D27" s="31"/>
      <c r="E27" s="24">
        <v>98</v>
      </c>
      <c r="F27" s="25">
        <v>49</v>
      </c>
      <c r="G27" s="25">
        <v>0</v>
      </c>
      <c r="H27" s="26">
        <f>SUM(E27+F27)</f>
        <v>147</v>
      </c>
      <c r="I27" s="25">
        <v>85</v>
      </c>
      <c r="J27" s="25">
        <v>40</v>
      </c>
      <c r="K27" s="25">
        <v>1</v>
      </c>
      <c r="L27" s="26">
        <f>SUM(I27+J27)</f>
        <v>125</v>
      </c>
      <c r="M27" s="25">
        <v>86</v>
      </c>
      <c r="N27" s="25">
        <v>42</v>
      </c>
      <c r="O27" s="25">
        <v>1</v>
      </c>
      <c r="P27" s="26">
        <f>SUM(M27+N27)</f>
        <v>128</v>
      </c>
      <c r="Q27" s="25">
        <v>86</v>
      </c>
      <c r="R27" s="25">
        <v>41</v>
      </c>
      <c r="S27" s="25">
        <v>0</v>
      </c>
      <c r="T27" s="26">
        <f>SUM(Q27+R27)</f>
        <v>127</v>
      </c>
      <c r="U27" s="27">
        <f>SUM(E27,I27,M27,Q27)</f>
        <v>355</v>
      </c>
      <c r="V27" s="27">
        <f>SUM(F27,J27,N27,R27)</f>
        <v>172</v>
      </c>
      <c r="W27" s="27">
        <f>SUM(G27,K27,O27,S27)</f>
        <v>2</v>
      </c>
      <c r="X27" s="38">
        <f>SUM(U27+V27)</f>
        <v>527</v>
      </c>
    </row>
    <row r="28" spans="1:25" ht="17.25" customHeight="1" x14ac:dyDescent="0.2">
      <c r="A28" s="97"/>
      <c r="B28" s="30" t="s">
        <v>31</v>
      </c>
      <c r="C28" s="34" t="s">
        <v>21</v>
      </c>
      <c r="D28" s="31"/>
      <c r="E28" s="24">
        <v>94</v>
      </c>
      <c r="F28" s="25">
        <v>34</v>
      </c>
      <c r="G28" s="25">
        <v>4</v>
      </c>
      <c r="H28" s="26">
        <f>SUM(E28+F28)</f>
        <v>128</v>
      </c>
      <c r="I28" s="25">
        <v>92</v>
      </c>
      <c r="J28" s="25">
        <v>35</v>
      </c>
      <c r="K28" s="25">
        <v>1</v>
      </c>
      <c r="L28" s="26">
        <f>SUM(I28+J28)</f>
        <v>127</v>
      </c>
      <c r="M28" s="25">
        <v>103</v>
      </c>
      <c r="N28" s="25">
        <v>53</v>
      </c>
      <c r="O28" s="25">
        <v>2</v>
      </c>
      <c r="P28" s="26">
        <f>SUM(M28+N28)</f>
        <v>156</v>
      </c>
      <c r="Q28" s="25">
        <v>85</v>
      </c>
      <c r="R28" s="25">
        <v>50</v>
      </c>
      <c r="S28" s="25">
        <v>1</v>
      </c>
      <c r="T28" s="26">
        <f>SUM(Q28+R28)</f>
        <v>135</v>
      </c>
      <c r="U28" s="27">
        <f>SUM(E28,I28,M28,Q28)</f>
        <v>374</v>
      </c>
      <c r="V28" s="27">
        <f>SUM(F28,J28,N28,R28)</f>
        <v>172</v>
      </c>
      <c r="W28" s="27">
        <f>SUM(G28,K28,O28,S28)</f>
        <v>8</v>
      </c>
      <c r="X28" s="38">
        <f>SUM(U28+V28)</f>
        <v>546</v>
      </c>
    </row>
    <row r="29" spans="1:25" ht="17.25" customHeight="1" x14ac:dyDescent="0.2">
      <c r="A29" s="97"/>
      <c r="B29" s="29" t="s">
        <v>33</v>
      </c>
      <c r="C29" s="33" t="s">
        <v>37</v>
      </c>
      <c r="D29" s="32"/>
      <c r="E29" s="24">
        <v>89</v>
      </c>
      <c r="F29" s="25">
        <v>45</v>
      </c>
      <c r="G29" s="25">
        <v>2</v>
      </c>
      <c r="H29" s="26">
        <f>SUM(E29+F29)</f>
        <v>134</v>
      </c>
      <c r="I29" s="25">
        <v>98</v>
      </c>
      <c r="J29" s="25">
        <v>45</v>
      </c>
      <c r="K29" s="25">
        <v>1</v>
      </c>
      <c r="L29" s="26">
        <f>SUM(I29+J29)</f>
        <v>143</v>
      </c>
      <c r="M29" s="25">
        <v>80</v>
      </c>
      <c r="N29" s="25">
        <v>54</v>
      </c>
      <c r="O29" s="25">
        <v>0</v>
      </c>
      <c r="P29" s="26">
        <f>SUM(M29+N29)</f>
        <v>134</v>
      </c>
      <c r="Q29" s="25">
        <v>90</v>
      </c>
      <c r="R29" s="25">
        <v>44</v>
      </c>
      <c r="S29" s="25">
        <v>2</v>
      </c>
      <c r="T29" s="26">
        <f>SUM(Q29+R29)</f>
        <v>134</v>
      </c>
      <c r="U29" s="27">
        <f>SUM(E29,I29,M29,Q29)</f>
        <v>357</v>
      </c>
      <c r="V29" s="27">
        <f>SUM(F29,J29,N29,R29)</f>
        <v>188</v>
      </c>
      <c r="W29" s="27">
        <f>SUM(G29,K29,O29,S29)</f>
        <v>5</v>
      </c>
      <c r="X29" s="38">
        <f>SUM(U29+V29)</f>
        <v>545</v>
      </c>
    </row>
    <row r="30" spans="1:25" ht="17.25" customHeight="1" x14ac:dyDescent="0.2">
      <c r="A30" s="97"/>
      <c r="B30" s="30" t="s">
        <v>30</v>
      </c>
      <c r="C30" s="34" t="s">
        <v>13</v>
      </c>
      <c r="D30" s="31"/>
      <c r="E30" s="24">
        <v>94</v>
      </c>
      <c r="F30" s="25">
        <v>45</v>
      </c>
      <c r="G30" s="25">
        <v>3</v>
      </c>
      <c r="H30" s="26">
        <f>SUM(E30+F30)</f>
        <v>139</v>
      </c>
      <c r="I30" s="25">
        <v>91</v>
      </c>
      <c r="J30" s="25">
        <v>44</v>
      </c>
      <c r="K30" s="25">
        <v>1</v>
      </c>
      <c r="L30" s="26">
        <f>SUM(I30+J30)</f>
        <v>135</v>
      </c>
      <c r="M30" s="25">
        <v>91</v>
      </c>
      <c r="N30" s="25">
        <v>27</v>
      </c>
      <c r="O30" s="25">
        <v>2</v>
      </c>
      <c r="P30" s="26">
        <f>SUM(M30+N30)</f>
        <v>118</v>
      </c>
      <c r="Q30" s="25">
        <v>92</v>
      </c>
      <c r="R30" s="25">
        <v>43</v>
      </c>
      <c r="S30" s="25">
        <v>1</v>
      </c>
      <c r="T30" s="26">
        <f>SUM(Q30+R30)</f>
        <v>135</v>
      </c>
      <c r="U30" s="27">
        <f>SUM(E30,I30,M30,Q30)</f>
        <v>368</v>
      </c>
      <c r="V30" s="27">
        <f>SUM(F30,J30,N30,R30)</f>
        <v>159</v>
      </c>
      <c r="W30" s="27">
        <f>SUM(G30,K30,O30,S30)</f>
        <v>7</v>
      </c>
      <c r="X30" s="38">
        <f>SUM(U30+V30)</f>
        <v>527</v>
      </c>
    </row>
    <row r="31" spans="1:25" ht="17.25" customHeight="1" x14ac:dyDescent="0.2">
      <c r="A31" s="97"/>
      <c r="B31" s="29" t="s">
        <v>35</v>
      </c>
      <c r="C31" s="33" t="s">
        <v>38</v>
      </c>
      <c r="D31" s="31"/>
      <c r="E31" s="24">
        <v>100</v>
      </c>
      <c r="F31" s="25">
        <v>27</v>
      </c>
      <c r="G31" s="25">
        <v>2</v>
      </c>
      <c r="H31" s="26">
        <f>SUM(E31+F31)</f>
        <v>127</v>
      </c>
      <c r="I31" s="25">
        <v>98</v>
      </c>
      <c r="J31" s="25">
        <v>30</v>
      </c>
      <c r="K31" s="25">
        <v>2</v>
      </c>
      <c r="L31" s="26">
        <f>SUM(I31+J31)</f>
        <v>128</v>
      </c>
      <c r="M31" s="25">
        <v>90</v>
      </c>
      <c r="N31" s="25">
        <v>48</v>
      </c>
      <c r="O31" s="25">
        <v>1</v>
      </c>
      <c r="P31" s="26">
        <f>SUM(M31+N31)</f>
        <v>138</v>
      </c>
      <c r="Q31" s="25">
        <v>96</v>
      </c>
      <c r="R31" s="25">
        <v>36</v>
      </c>
      <c r="S31" s="25">
        <v>2</v>
      </c>
      <c r="T31" s="26">
        <f>SUM(Q31+R31)</f>
        <v>132</v>
      </c>
      <c r="U31" s="27">
        <f>SUM(E31,I31,M31,Q31)</f>
        <v>384</v>
      </c>
      <c r="V31" s="27">
        <f>SUM(F31,J31,N31,R31)</f>
        <v>141</v>
      </c>
      <c r="W31" s="27">
        <f>SUM(G31,K31,O31,S31)</f>
        <v>7</v>
      </c>
      <c r="X31" s="38">
        <f>SUM(U31+V31)</f>
        <v>525</v>
      </c>
    </row>
    <row r="32" spans="1:25" ht="17.25" customHeight="1" x14ac:dyDescent="0.2">
      <c r="A32" s="97"/>
      <c r="B32" s="30" t="s">
        <v>25</v>
      </c>
      <c r="C32" s="33" t="s">
        <v>13</v>
      </c>
      <c r="D32" s="31"/>
      <c r="E32" s="24">
        <v>88</v>
      </c>
      <c r="F32" s="25">
        <v>54</v>
      </c>
      <c r="G32" s="25">
        <v>1</v>
      </c>
      <c r="H32" s="26">
        <f>SUM(E32+F32)</f>
        <v>142</v>
      </c>
      <c r="I32" s="25">
        <v>77</v>
      </c>
      <c r="J32" s="25">
        <v>53</v>
      </c>
      <c r="K32" s="25">
        <v>0</v>
      </c>
      <c r="L32" s="26">
        <f>SUM(I32+J32)</f>
        <v>130</v>
      </c>
      <c r="M32" s="25">
        <v>89</v>
      </c>
      <c r="N32" s="25">
        <v>36</v>
      </c>
      <c r="O32" s="25">
        <v>2</v>
      </c>
      <c r="P32" s="26">
        <f>SUM(M32+N32)</f>
        <v>125</v>
      </c>
      <c r="Q32" s="25">
        <v>97</v>
      </c>
      <c r="R32" s="25">
        <v>27</v>
      </c>
      <c r="S32" s="25">
        <v>0</v>
      </c>
      <c r="T32" s="26">
        <f>SUM(Q32+R32)</f>
        <v>124</v>
      </c>
      <c r="U32" s="27">
        <f>SUM(E32,I32,M32,Q32)</f>
        <v>351</v>
      </c>
      <c r="V32" s="27">
        <f>SUM(F32,J32,N32,R32)</f>
        <v>170</v>
      </c>
      <c r="W32" s="27">
        <f>SUM(G32,K32,O32,S32)</f>
        <v>3</v>
      </c>
      <c r="X32" s="38">
        <f>SUM(U32+V32)</f>
        <v>521</v>
      </c>
    </row>
    <row r="33" spans="1:24" ht="17.25" customHeight="1" thickBot="1" x14ac:dyDescent="0.25">
      <c r="A33" s="98"/>
      <c r="B33" s="99" t="s">
        <v>22</v>
      </c>
      <c r="C33" s="100" t="s">
        <v>21</v>
      </c>
      <c r="D33" s="51"/>
      <c r="E33" s="39">
        <v>91</v>
      </c>
      <c r="F33" s="40">
        <v>27</v>
      </c>
      <c r="G33" s="40">
        <v>4</v>
      </c>
      <c r="H33" s="41">
        <f>SUM(E33+F33)</f>
        <v>118</v>
      </c>
      <c r="I33" s="40">
        <v>74</v>
      </c>
      <c r="J33" s="40">
        <v>45</v>
      </c>
      <c r="K33" s="40">
        <v>1</v>
      </c>
      <c r="L33" s="41">
        <f>SUM(I33+J33)</f>
        <v>119</v>
      </c>
      <c r="M33" s="40">
        <v>77</v>
      </c>
      <c r="N33" s="40">
        <v>44</v>
      </c>
      <c r="O33" s="40">
        <v>2</v>
      </c>
      <c r="P33" s="41">
        <f>SUM(M33+N33)</f>
        <v>121</v>
      </c>
      <c r="Q33" s="40">
        <v>92</v>
      </c>
      <c r="R33" s="40">
        <v>36</v>
      </c>
      <c r="S33" s="40">
        <v>3</v>
      </c>
      <c r="T33" s="41">
        <f>SUM(Q33+R33)</f>
        <v>128</v>
      </c>
      <c r="U33" s="42">
        <f>SUM(E33,I33,M33,Q33)</f>
        <v>334</v>
      </c>
      <c r="V33" s="42">
        <f>SUM(F33,J33,N33,R33)</f>
        <v>152</v>
      </c>
      <c r="W33" s="42">
        <f>SUM(G33,K33,O33,S33)</f>
        <v>10</v>
      </c>
      <c r="X33" s="43">
        <f>SUM(U33+V33)</f>
        <v>486</v>
      </c>
    </row>
  </sheetData>
  <sortState ref="A26:X33">
    <sortCondition descending="1" ref="A26:A33"/>
  </sortState>
  <phoneticPr fontId="0" type="noConversion"/>
  <pageMargins left="0.25" right="0.25" top="0.75" bottom="0.75" header="0.3" footer="0.3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8"/>
  <sheetViews>
    <sheetView workbookViewId="0">
      <selection activeCell="B11" sqref="B11"/>
    </sheetView>
  </sheetViews>
  <sheetFormatPr defaultRowHeight="12.75" x14ac:dyDescent="0.2"/>
  <cols>
    <col min="1" max="1" width="7.5703125" customWidth="1"/>
    <col min="2" max="2" width="22.7109375" style="50" customWidth="1"/>
    <col min="3" max="3" width="21.28515625" customWidth="1"/>
  </cols>
  <sheetData>
    <row r="2" spans="1:4" ht="20.25" x14ac:dyDescent="0.3">
      <c r="A2" s="1" t="s">
        <v>39</v>
      </c>
    </row>
    <row r="4" spans="1:4" x14ac:dyDescent="0.2">
      <c r="A4" s="79" t="s">
        <v>27</v>
      </c>
      <c r="B4" s="80" t="s">
        <v>4</v>
      </c>
      <c r="C4" s="81" t="s">
        <v>12</v>
      </c>
      <c r="D4" s="18"/>
    </row>
    <row r="5" spans="1:4" x14ac:dyDescent="0.2">
      <c r="A5" s="71"/>
      <c r="B5" s="82"/>
      <c r="C5" s="32"/>
      <c r="D5" s="18"/>
    </row>
    <row r="6" spans="1:4" ht="20.100000000000001" customHeight="1" x14ac:dyDescent="0.2">
      <c r="A6" s="70">
        <v>1</v>
      </c>
      <c r="B6" s="78" t="s">
        <v>28</v>
      </c>
      <c r="C6" s="78" t="s">
        <v>15</v>
      </c>
    </row>
    <row r="7" spans="1:4" ht="20.100000000000001" customHeight="1" x14ac:dyDescent="0.2">
      <c r="A7" s="70">
        <v>2</v>
      </c>
      <c r="B7" s="78" t="s">
        <v>24</v>
      </c>
      <c r="C7" s="78" t="s">
        <v>13</v>
      </c>
    </row>
    <row r="8" spans="1:4" ht="20.100000000000001" customHeight="1" x14ac:dyDescent="0.2">
      <c r="A8" s="70">
        <v>3</v>
      </c>
      <c r="B8" s="78" t="s">
        <v>29</v>
      </c>
      <c r="C8" s="78" t="s">
        <v>36</v>
      </c>
    </row>
    <row r="9" spans="1:4" ht="20.100000000000001" customHeight="1" x14ac:dyDescent="0.2">
      <c r="A9" s="70">
        <v>4</v>
      </c>
      <c r="B9" s="78" t="s">
        <v>25</v>
      </c>
      <c r="C9" s="78" t="s">
        <v>13</v>
      </c>
    </row>
    <row r="10" spans="1:4" ht="20.100000000000001" customHeight="1" x14ac:dyDescent="0.2">
      <c r="A10" s="70">
        <v>5</v>
      </c>
      <c r="B10" s="78" t="s">
        <v>30</v>
      </c>
      <c r="C10" s="78" t="s">
        <v>13</v>
      </c>
    </row>
    <row r="11" spans="1:4" ht="20.100000000000001" customHeight="1" x14ac:dyDescent="0.2">
      <c r="A11" s="70">
        <v>6</v>
      </c>
      <c r="B11" s="78" t="s">
        <v>31</v>
      </c>
      <c r="C11" s="78" t="s">
        <v>21</v>
      </c>
    </row>
    <row r="12" spans="1:4" ht="20.100000000000001" customHeight="1" x14ac:dyDescent="0.2">
      <c r="A12" s="70">
        <v>7</v>
      </c>
      <c r="B12" s="78" t="s">
        <v>23</v>
      </c>
      <c r="C12" s="78" t="s">
        <v>13</v>
      </c>
    </row>
    <row r="13" spans="1:4" ht="20.100000000000001" customHeight="1" x14ac:dyDescent="0.2">
      <c r="A13" s="70">
        <v>8</v>
      </c>
      <c r="B13" s="78" t="s">
        <v>32</v>
      </c>
      <c r="C13" s="78" t="s">
        <v>21</v>
      </c>
    </row>
    <row r="14" spans="1:4" ht="20.100000000000001" customHeight="1" x14ac:dyDescent="0.2">
      <c r="A14" s="70">
        <v>9</v>
      </c>
      <c r="B14" s="78" t="s">
        <v>26</v>
      </c>
      <c r="C14" s="78" t="s">
        <v>21</v>
      </c>
    </row>
    <row r="15" spans="1:4" ht="20.100000000000001" customHeight="1" x14ac:dyDescent="0.2">
      <c r="A15" s="70">
        <v>10</v>
      </c>
      <c r="B15" s="78" t="s">
        <v>33</v>
      </c>
      <c r="C15" s="78" t="s">
        <v>37</v>
      </c>
    </row>
    <row r="16" spans="1:4" ht="20.100000000000001" customHeight="1" x14ac:dyDescent="0.2">
      <c r="A16" s="70">
        <v>11</v>
      </c>
      <c r="B16" s="78" t="s">
        <v>34</v>
      </c>
      <c r="C16" s="78" t="s">
        <v>21</v>
      </c>
    </row>
    <row r="17" spans="1:3" ht="20.100000000000001" customHeight="1" x14ac:dyDescent="0.2">
      <c r="A17" s="70">
        <v>12</v>
      </c>
      <c r="B17" s="78" t="s">
        <v>35</v>
      </c>
      <c r="C17" s="78" t="s">
        <v>38</v>
      </c>
    </row>
    <row r="18" spans="1:3" ht="20.100000000000001" customHeight="1" x14ac:dyDescent="0.2">
      <c r="A18" s="70">
        <v>13</v>
      </c>
      <c r="B18" s="78" t="s">
        <v>22</v>
      </c>
      <c r="C18" s="78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18"/>
  <sheetViews>
    <sheetView topLeftCell="A4" workbookViewId="0">
      <selection activeCell="C21" sqref="C21"/>
    </sheetView>
  </sheetViews>
  <sheetFormatPr defaultRowHeight="12.75" x14ac:dyDescent="0.2"/>
  <cols>
    <col min="1" max="1" width="6" customWidth="1"/>
    <col min="2" max="2" width="14.85546875" customWidth="1"/>
    <col min="3" max="6" width="22.7109375" customWidth="1"/>
  </cols>
  <sheetData>
    <row r="5" spans="2:6" ht="13.5" thickBot="1" x14ac:dyDescent="0.25"/>
    <row r="6" spans="2:6" ht="13.5" thickBot="1" x14ac:dyDescent="0.25">
      <c r="B6" s="72" t="s">
        <v>16</v>
      </c>
      <c r="C6" s="73" t="s">
        <v>17</v>
      </c>
      <c r="D6" s="73" t="s">
        <v>18</v>
      </c>
      <c r="E6" s="73" t="s">
        <v>19</v>
      </c>
      <c r="F6" s="74" t="s">
        <v>20</v>
      </c>
    </row>
    <row r="7" spans="2:6" ht="21" customHeight="1" x14ac:dyDescent="0.2">
      <c r="B7" s="75">
        <v>0.41666666666666669</v>
      </c>
      <c r="C7" s="52" t="str">
        <f>VLOOKUP(1,Prezence!A:C,2,FALSE)</f>
        <v>Lukáš Lepáček</v>
      </c>
      <c r="D7" s="52" t="str">
        <f>VLOOKUP(2,Prezence!A:C,2,FALSE)</f>
        <v>Adam Eliáš</v>
      </c>
      <c r="E7" s="52" t="str">
        <f>VLOOKUP(3,Prezence!A:C,2,FALSE)</f>
        <v>Mirek Mikáč</v>
      </c>
      <c r="F7" s="53" t="str">
        <f>VLOOKUP(4,Prezence!A:C,2,FALSE)</f>
        <v>Jan Svoboda</v>
      </c>
    </row>
    <row r="8" spans="2:6" ht="21" customHeight="1" x14ac:dyDescent="0.2">
      <c r="B8" s="76"/>
      <c r="C8" s="54" t="str">
        <f>VLOOKUP(1,Prezence!A:C,3,FALSE)</f>
        <v>KK MS Brno</v>
      </c>
      <c r="D8" s="54" t="str">
        <f>VLOOKUP(2,Prezence!A:C,3,FALSE)</f>
        <v>KK Orel Ivančice</v>
      </c>
      <c r="E8" s="58" t="str">
        <f>VLOOKUP(3,Prezence!A:C,3,FALSE)</f>
        <v>KK Orel Telnice</v>
      </c>
      <c r="F8" s="55" t="str">
        <f>VLOOKUP(4,Prezence!A:C,3,FALSE)</f>
        <v>KK Orel Ivančice</v>
      </c>
    </row>
    <row r="9" spans="2:6" ht="21" customHeight="1" x14ac:dyDescent="0.2">
      <c r="B9" s="49">
        <v>0.46527777777777779</v>
      </c>
      <c r="C9" s="56" t="str">
        <f>VLOOKUP(5,Prezence!A:C,2,FALSE)</f>
        <v>Martin Maša</v>
      </c>
      <c r="D9" s="56" t="str">
        <f>VLOOKUP(6,Prezence!A:C,2,FALSE)</f>
        <v>Tomáš Koplík</v>
      </c>
      <c r="E9" s="60" t="str">
        <f>VLOOKUP(7,Prezence!A:C,2,FALSE)</f>
        <v>Vojtěch Šmarda</v>
      </c>
      <c r="F9" s="57" t="str">
        <f>VLOOKUP(8,Prezence!A:C,2,FALSE)</f>
        <v>Filip Schreiber</v>
      </c>
    </row>
    <row r="10" spans="2:6" ht="21" customHeight="1" x14ac:dyDescent="0.2">
      <c r="B10" s="36"/>
      <c r="C10" s="54" t="str">
        <f>VLOOKUP(5,Prezence!A:C,3,FALSE)</f>
        <v>KK Orel Ivančice</v>
      </c>
      <c r="D10" s="54" t="str">
        <f>VLOOKUP(6,Prezence!A:C,3,FALSE)</f>
        <v>SK Baník Ratíškovice</v>
      </c>
      <c r="E10" s="61" t="str">
        <f>VLOOKUP(7,Prezence!A:C,3,FALSE)</f>
        <v>KK Orel Ivančice</v>
      </c>
      <c r="F10" s="55" t="str">
        <f>VLOOKUP(8,Prezence!A:C,3,FALSE)</f>
        <v>SK Baník Ratíškovice</v>
      </c>
    </row>
    <row r="11" spans="2:6" ht="21" customHeight="1" x14ac:dyDescent="0.2">
      <c r="B11" s="48">
        <v>0.51388888888888884</v>
      </c>
      <c r="C11" s="58" t="str">
        <f>VLOOKUP(9,Prezence!A:C,2,FALSE)</f>
        <v>Dan Schüler</v>
      </c>
      <c r="D11" s="58" t="str">
        <f>VLOOKUP(10,Prezence!A:C,2,FALSE)</f>
        <v>Petr Valášek</v>
      </c>
      <c r="E11" s="58" t="str">
        <f>VLOOKUP(11,Prezence!A:C,2,FALSE)</f>
        <v>Dominik Schüller</v>
      </c>
      <c r="F11" s="59"/>
    </row>
    <row r="12" spans="2:6" ht="21" customHeight="1" x14ac:dyDescent="0.2">
      <c r="B12" s="36"/>
      <c r="C12" s="54" t="str">
        <f>VLOOKUP(9,Prezence!A:C,3,FALSE)</f>
        <v>SK Baník Ratíškovice</v>
      </c>
      <c r="D12" s="54" t="str">
        <f>VLOOKUP(10,Prezence!A:C,3,FALSE)</f>
        <v>TJ Sokol Mistřín</v>
      </c>
      <c r="E12" s="54" t="str">
        <f>VLOOKUP(11,Prezence!A:C,3,FALSE)</f>
        <v>SK Baník Ratíškovice</v>
      </c>
      <c r="F12" s="55"/>
    </row>
    <row r="13" spans="2:6" ht="21" customHeight="1" x14ac:dyDescent="0.2">
      <c r="B13" s="48">
        <v>0.5625</v>
      </c>
      <c r="C13" s="58" t="str">
        <f>VLOOKUP(11,Prezence!A:C,2,FALSE)</f>
        <v>Dominik Schüller</v>
      </c>
      <c r="D13" s="58" t="str">
        <f>VLOOKUP(12,Prezence!A:C,2,FALSE)</f>
        <v>Tomáš Slížek</v>
      </c>
      <c r="E13" s="58"/>
      <c r="F13" s="59"/>
    </row>
    <row r="14" spans="2:6" ht="21" customHeight="1" x14ac:dyDescent="0.2">
      <c r="B14" s="36"/>
      <c r="C14" s="54" t="str">
        <f>VLOOKUP(11,Prezence!A:C,3,FALSE)</f>
        <v>SK Baník Ratíškovice</v>
      </c>
      <c r="D14" s="54" t="str">
        <f>VLOOKUP(12,Prezence!A:C,3,FALSE)</f>
        <v>SK Podlužan Prušánky</v>
      </c>
      <c r="E14" s="54"/>
      <c r="F14" s="55"/>
    </row>
    <row r="15" spans="2:6" ht="21" customHeight="1" x14ac:dyDescent="0.2">
      <c r="B15" s="48">
        <v>0.625</v>
      </c>
      <c r="C15" s="58"/>
      <c r="D15" s="60"/>
      <c r="E15" s="63"/>
      <c r="F15" s="59"/>
    </row>
    <row r="16" spans="2:6" ht="21" customHeight="1" x14ac:dyDescent="0.2">
      <c r="B16" s="36"/>
      <c r="C16" s="54"/>
      <c r="D16" s="61"/>
      <c r="E16" s="62"/>
      <c r="F16" s="55"/>
    </row>
    <row r="17" spans="2:6" ht="21" customHeight="1" x14ac:dyDescent="0.2">
      <c r="B17" s="48">
        <v>0.67361111111111116</v>
      </c>
      <c r="C17" s="58"/>
      <c r="D17" s="58"/>
      <c r="E17" s="58"/>
      <c r="F17" s="59"/>
    </row>
    <row r="18" spans="2:6" ht="21" customHeight="1" x14ac:dyDescent="0.2">
      <c r="B18" s="36"/>
      <c r="C18" s="54"/>
      <c r="D18" s="54"/>
      <c r="E18" s="54"/>
      <c r="F18" s="5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 výsledky</vt:lpstr>
      <vt:lpstr>Náhozy_120_HS</vt:lpstr>
      <vt:lpstr>Prezence</vt:lpstr>
      <vt:lpstr>Nástup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Obsluha</cp:lastModifiedBy>
  <cp:lastPrinted>2025-01-26T12:35:28Z</cp:lastPrinted>
  <dcterms:created xsi:type="dcterms:W3CDTF">2013-04-28T19:35:15Z</dcterms:created>
  <dcterms:modified xsi:type="dcterms:W3CDTF">2025-01-26T15:18:56Z</dcterms:modified>
</cp:coreProperties>
</file>